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0" i="1" l="1"/>
  <c r="C117" i="1"/>
  <c r="C125" i="1"/>
  <c r="C112" i="1"/>
  <c r="C111" i="1"/>
  <c r="C113" i="1"/>
  <c r="C108" i="1"/>
  <c r="C103" i="1"/>
  <c r="C98" i="1"/>
  <c r="C85" i="1"/>
  <c r="C78" i="1"/>
  <c r="C74" i="1"/>
  <c r="C66" i="1"/>
  <c r="C58" i="1"/>
  <c r="C53" i="1"/>
  <c r="C3" i="1"/>
  <c r="C4" i="1"/>
  <c r="C6" i="1"/>
  <c r="C8" i="1"/>
  <c r="C44" i="1"/>
  <c r="C12" i="1"/>
  <c r="C14" i="1"/>
  <c r="C15" i="1"/>
  <c r="C16" i="1"/>
  <c r="C17" i="1"/>
  <c r="C18" i="1"/>
  <c r="C19" i="1"/>
  <c r="C21" i="1"/>
  <c r="C22" i="1"/>
  <c r="C26" i="1"/>
  <c r="C27" i="1"/>
  <c r="C28" i="1"/>
  <c r="C33" i="1"/>
  <c r="C34" i="1"/>
  <c r="C42" i="1"/>
  <c r="C46" i="1"/>
  <c r="C48" i="1"/>
</calcChain>
</file>

<file path=xl/comments1.xml><?xml version="1.0" encoding="utf-8"?>
<comments xmlns="http://schemas.openxmlformats.org/spreadsheetml/2006/main">
  <authors>
    <author>Yfs</author>
  </authors>
  <commentList>
    <comment ref="C11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Grant Thorton and Cooper &amp; Co.</t>
        </r>
      </text>
    </comment>
    <comment ref="C24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office tellphones and cell phones</t>
        </r>
      </text>
    </comment>
    <comment ref="C25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Miscelleanous expense
: birthday presents, birthday cakes, gifts</t>
        </r>
      </text>
    </comment>
    <comment ref="C31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Some years we spend more than 35 and some years less.  Unfortunately we can't put a price on democracy.  It depends on how many people run from year to year it can fluctualate 
</t>
        </r>
      </text>
    </comment>
    <comment ref="C40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In lieu of supporting accessibility needs for the access centre, the exectuve did not want to affect the programming budget of the CSGs</t>
        </r>
      </text>
    </comment>
    <comment ref="C51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Miscelleaneous income, interest revenue on banking accounts, contiki, places 4 students, lap top rental </t>
        </r>
      </text>
    </comment>
    <comment ref="C56" authorId="0">
      <text>
        <r>
          <rPr>
            <sz val="12"/>
            <color indexed="8"/>
            <rFont val="Calibri"/>
            <family val="2"/>
          </rPr>
          <t xml:space="preserve">Yfs:
</t>
        </r>
        <r>
          <rPr>
            <b/>
            <sz val="9"/>
            <color indexed="81"/>
            <rFont val="Calibri"/>
            <family val="2"/>
          </rPr>
          <t>perhaps it was initially intended for Gmail</t>
        </r>
      </text>
    </comment>
    <comment ref="C95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YFS and CSG partnered projects </t>
        </r>
      </text>
    </comment>
    <comment ref="C107" authorId="0">
      <text>
        <r>
          <rPr>
            <sz val="12"/>
            <color indexed="8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this is a symbolic cost the gets posted into audit.  The best way accounting works, is that your purchase an item it becomes a n asset.  So in terms of looking at a computer .  Its going to depreciate over X amount of years.  In stead of incurreing the full cost of the item, you incurr the loss over the life time of the product.  </t>
        </r>
      </text>
    </comment>
    <comment ref="C117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Cost of Hand book minus sponsorship adds</t>
        </r>
      </text>
    </comment>
    <comment ref="C118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Bill Reid</t>
        </r>
      </text>
    </comment>
    <comment ref="C119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5000 needs to be added elsewhere to compensate for the increasing cost.  This is the wages for the food bank pt staff
</t>
        </r>
      </text>
    </comment>
    <comment ref="C120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Rent we pay to the student Centre, for MSO office. </t>
        </r>
      </text>
    </comment>
    <comment ref="C121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front desk,student advocate, 
 mso and printing centre, and supervisor wages</t>
        </r>
      </text>
    </comment>
    <comment ref="C122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Renelle and Ebhi Salary combined.  Se Staffing Hours tab</t>
        </r>
      </text>
    </comment>
    <comment ref="C123" authorId="0">
      <text>
        <r>
          <rPr>
            <b/>
            <sz val="9"/>
            <color indexed="81"/>
            <rFont val="Calibri"/>
            <family val="2"/>
          </rPr>
          <t>Yfs:</t>
        </r>
        <r>
          <rPr>
            <sz val="9"/>
            <color indexed="81"/>
            <rFont val="Calibri"/>
            <family val="2"/>
          </rPr>
          <t xml:space="preserve">
expenses we incur for metro passes and other tickets PURCHASED. Note when cost of goods go up, it's due to higher demand so REFER to Revenue s well. </t>
        </r>
      </text>
    </comment>
  </commentList>
</comments>
</file>

<file path=xl/sharedStrings.xml><?xml version="1.0" encoding="utf-8"?>
<sst xmlns="http://schemas.openxmlformats.org/spreadsheetml/2006/main" count="113" uniqueCount="100">
  <si>
    <t>Revenue</t>
  </si>
  <si>
    <t xml:space="preserve">Student Levied Membership Fees </t>
  </si>
  <si>
    <t>Sundry Income (1)</t>
  </si>
  <si>
    <t>Administrative Income</t>
  </si>
  <si>
    <t>Member Services Revenue</t>
  </si>
  <si>
    <t>Renovation Carry Over</t>
  </si>
  <si>
    <t>Expenses</t>
  </si>
  <si>
    <t>Audit &amp; Accounting Fees</t>
  </si>
  <si>
    <t>Communications (2)</t>
  </si>
  <si>
    <t>Donations/Memberships</t>
  </si>
  <si>
    <t>Executive Members' Stipends (3)</t>
  </si>
  <si>
    <t>Programming (4)</t>
  </si>
  <si>
    <t>Conferences (5)</t>
  </si>
  <si>
    <t>CFS General Meetings (6)</t>
  </si>
  <si>
    <t>Campaigns and Equity (7)</t>
  </si>
  <si>
    <t>Computer, Printing and Supplies (8)</t>
  </si>
  <si>
    <t>Legal Fees</t>
  </si>
  <si>
    <t>Benefits</t>
  </si>
  <si>
    <t>Repairs and Maintenance (9)</t>
  </si>
  <si>
    <t>Office Insurance</t>
  </si>
  <si>
    <t>Telephone</t>
  </si>
  <si>
    <t>Sundry</t>
  </si>
  <si>
    <t>Salaries and Wages (10)</t>
  </si>
  <si>
    <t>Member Services (11)</t>
  </si>
  <si>
    <t>Clubs Funding (12)</t>
  </si>
  <si>
    <t>Postage</t>
  </si>
  <si>
    <t>Bad Debt</t>
  </si>
  <si>
    <t>Elections and Referenda</t>
  </si>
  <si>
    <t>RSP Exp</t>
  </si>
  <si>
    <t>CPP Exp</t>
  </si>
  <si>
    <t>EI Exp</t>
  </si>
  <si>
    <t>EHT</t>
  </si>
  <si>
    <t>Bank Charges</t>
  </si>
  <si>
    <t>Commissioner Honouraria</t>
  </si>
  <si>
    <t>Councilor Honouraria</t>
  </si>
  <si>
    <t>Volunteer/Staff Appreciation</t>
  </si>
  <si>
    <t>Accessibility Fund</t>
  </si>
  <si>
    <t>Contingency Reserve</t>
  </si>
  <si>
    <t>Total</t>
  </si>
  <si>
    <t>Total Revenue</t>
  </si>
  <si>
    <t>Total Expenses</t>
  </si>
  <si>
    <r>
      <t>Surplus/</t>
    </r>
    <r>
      <rPr>
        <b/>
        <sz val="10"/>
        <color indexed="10"/>
        <rFont val="Arial"/>
        <family val="2"/>
      </rPr>
      <t>(Deficit)</t>
    </r>
  </si>
  <si>
    <t>Schedule 1 - Sundry Income</t>
  </si>
  <si>
    <t>Imaginus</t>
  </si>
  <si>
    <t>Schedule 2 - Communications</t>
  </si>
  <si>
    <t>Website and E-mail</t>
  </si>
  <si>
    <t>Promotions</t>
  </si>
  <si>
    <t>Schedule 3 - Executive Member Stipends</t>
  </si>
  <si>
    <t>President</t>
  </si>
  <si>
    <t>Vice President Campaigns</t>
  </si>
  <si>
    <t>Vice President Operations</t>
  </si>
  <si>
    <t>Vice President Equity</t>
  </si>
  <si>
    <t>Vice President Campus Life</t>
  </si>
  <si>
    <t>Schedule 4 - Programming</t>
  </si>
  <si>
    <t>Orientation Swag</t>
  </si>
  <si>
    <t>Orientation Week</t>
  </si>
  <si>
    <t>Community Food Kitchen</t>
  </si>
  <si>
    <t>Programming and Communications Coordinator</t>
  </si>
  <si>
    <t>Programming - General</t>
  </si>
  <si>
    <t>Schedule 5  - Conferences</t>
  </si>
  <si>
    <t>Board Retreat</t>
  </si>
  <si>
    <t>Schedule 6 - CFS General Meetings</t>
  </si>
  <si>
    <t>Ontario August</t>
  </si>
  <si>
    <t>Ontario January</t>
  </si>
  <si>
    <t>National May</t>
  </si>
  <si>
    <t>National November</t>
  </si>
  <si>
    <t>Schedule 7 - Campaigns and Equity</t>
  </si>
  <si>
    <t>Access Centre</t>
  </si>
  <si>
    <t>Aboriginal Students Association</t>
  </si>
  <si>
    <t>TBLGAY</t>
  </si>
  <si>
    <t>YUBSA</t>
  </si>
  <si>
    <t>USAY</t>
  </si>
  <si>
    <t>Campaigns and Equity Coordinator</t>
  </si>
  <si>
    <t>CSG Special Project Funding</t>
  </si>
  <si>
    <t>Equity and Human Rights</t>
  </si>
  <si>
    <t>Affordable and Accessible Education</t>
  </si>
  <si>
    <t>Schedule 8  - Computer, Printing and Supplies</t>
  </si>
  <si>
    <t>Computers and Supplies</t>
  </si>
  <si>
    <t>Photocopier (Lease and Printing)</t>
  </si>
  <si>
    <t>Schedule 9 - Repairs and Maintenance</t>
  </si>
  <si>
    <t>Repairs and maintenance</t>
  </si>
  <si>
    <t>Depreciation</t>
  </si>
  <si>
    <t>Schedule 10- Salaries and Wages</t>
  </si>
  <si>
    <t>Wages and Salaries - YFS Office</t>
  </si>
  <si>
    <t>Wages and Salaries - YFS Health Plan</t>
  </si>
  <si>
    <t>Schedule 11 Member Services</t>
  </si>
  <si>
    <t>Student Advocate</t>
  </si>
  <si>
    <t>Members Handbook and Planner</t>
  </si>
  <si>
    <t>Legal</t>
    <phoneticPr fontId="1" type="noConversion"/>
  </si>
  <si>
    <t>Food 4 Thought</t>
  </si>
  <si>
    <t>Occupancy Costs</t>
  </si>
  <si>
    <t>Part-Time Staff Wages</t>
  </si>
  <si>
    <t>Member Services Office Coordinator</t>
  </si>
  <si>
    <t>Cost of goods</t>
  </si>
  <si>
    <t>Renovations</t>
  </si>
  <si>
    <t>Schedule 12 Clubs Funding</t>
  </si>
  <si>
    <t>Club Funding</t>
  </si>
  <si>
    <t>Clubs Services &amp; Outreach Coordinator</t>
  </si>
  <si>
    <t xml:space="preserve">York Federation of Students 2017-2018 Operating Budget </t>
  </si>
  <si>
    <t>2017-2018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</si>
</sst>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_-* #,##0.00_-;\-* #,##0.00_-;_-* &quot;-&quot;??_-;_-@_-"/>
    <numFmt numFmtId="167" formatCode="_(* #,##0_);_(* \(#,##0\);_(* &quot;-&quot;??_);_(@_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2"/>
      <color indexed="8"/>
      <name val="Calibri"/>
      <family val="2"/>
    </font>
    <font>
      <sz val="8"/>
      <name val="Calibri"/>
      <family val="2"/>
      <scheme val="minor"/>
    </font>
    <font>
      <sz val="12"/>
      <color theme="1"/>
      <name val="Arial"/>
    </font>
    <font>
      <sz val="8"/>
      <color theme="1"/>
      <name val="Arial"/>
    </font>
    <font>
      <sz val="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Border="1"/>
    <xf numFmtId="3" fontId="4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167" fontId="5" fillId="0" borderId="1" xfId="1" applyNumberFormat="1" applyFont="1" applyFill="1" applyBorder="1" applyAlignment="1"/>
    <xf numFmtId="0" fontId="5" fillId="0" borderId="0" xfId="0" applyFont="1" applyBorder="1" applyAlignment="1">
      <alignment horizontal="left"/>
    </xf>
    <xf numFmtId="167" fontId="5" fillId="0" borderId="2" xfId="1" applyNumberFormat="1" applyFont="1" applyFill="1" applyBorder="1" applyAlignment="1"/>
    <xf numFmtId="0" fontId="13" fillId="0" borderId="0" xfId="0" applyFont="1" applyBorder="1"/>
    <xf numFmtId="0" fontId="13" fillId="0" borderId="0" xfId="0" applyFont="1" applyFill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Border="1"/>
    <xf numFmtId="0" fontId="15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indent="1"/>
    </xf>
    <xf numFmtId="3" fontId="18" fillId="0" borderId="1" xfId="0" applyNumberFormat="1" applyFont="1" applyFill="1" applyBorder="1"/>
    <xf numFmtId="0" fontId="2" fillId="0" borderId="0" xfId="0" applyFont="1" applyBorder="1" applyAlignment="1">
      <alignment vertical="center"/>
    </xf>
    <xf numFmtId="0" fontId="18" fillId="0" borderId="0" xfId="0" applyFont="1" applyFill="1"/>
    <xf numFmtId="3" fontId="5" fillId="0" borderId="1" xfId="0" applyNumberFormat="1" applyFont="1" applyFill="1" applyBorder="1"/>
    <xf numFmtId="167" fontId="18" fillId="0" borderId="1" xfId="0" applyNumberFormat="1" applyFont="1" applyFill="1" applyBorder="1"/>
    <xf numFmtId="0" fontId="18" fillId="0" borderId="2" xfId="0" applyFont="1" applyFill="1" applyBorder="1"/>
    <xf numFmtId="3" fontId="18" fillId="0" borderId="3" xfId="0" applyNumberFormat="1" applyFont="1" applyFill="1" applyBorder="1"/>
    <xf numFmtId="3" fontId="5" fillId="0" borderId="2" xfId="0" applyNumberFormat="1" applyFont="1" applyFill="1" applyBorder="1"/>
    <xf numFmtId="3" fontId="18" fillId="0" borderId="4" xfId="0" applyNumberFormat="1" applyFont="1" applyFill="1" applyBorder="1"/>
    <xf numFmtId="3" fontId="5" fillId="0" borderId="2" xfId="0" applyNumberFormat="1" applyFont="1" applyFill="1" applyBorder="1" applyAlignment="1">
      <alignment horizontal="right"/>
    </xf>
    <xf numFmtId="167" fontId="18" fillId="0" borderId="3" xfId="0" applyNumberFormat="1" applyFont="1" applyFill="1" applyBorder="1"/>
    <xf numFmtId="167" fontId="5" fillId="0" borderId="1" xfId="1" applyNumberFormat="1" applyFont="1" applyFill="1" applyBorder="1"/>
    <xf numFmtId="167" fontId="18" fillId="0" borderId="1" xfId="1" applyNumberFormat="1" applyFont="1" applyFill="1" applyBorder="1" applyAlignment="1"/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55"/>
  <sheetViews>
    <sheetView tabSelected="1" topLeftCell="A52" workbookViewId="0">
      <selection activeCell="G89" sqref="G89"/>
    </sheetView>
  </sheetViews>
  <sheetFormatPr baseColWidth="10" defaultRowHeight="15" x14ac:dyDescent="0"/>
  <cols>
    <col min="2" max="2" width="46" customWidth="1"/>
  </cols>
  <sheetData>
    <row r="1" spans="1:3" ht="26" customHeight="1">
      <c r="A1" s="23" t="s">
        <v>98</v>
      </c>
      <c r="B1" s="23"/>
    </row>
    <row r="2" spans="1:3" ht="23">
      <c r="B2" s="1" t="s">
        <v>0</v>
      </c>
      <c r="C2" s="2" t="s">
        <v>99</v>
      </c>
    </row>
    <row r="3" spans="1:3">
      <c r="B3" s="11" t="s">
        <v>1</v>
      </c>
      <c r="C3" s="22">
        <f>1869640+10000</f>
        <v>1879640</v>
      </c>
    </row>
    <row r="4" spans="1:3">
      <c r="B4" s="12" t="s">
        <v>2</v>
      </c>
      <c r="C4" s="22">
        <f>SUM(C53)</f>
        <v>40000</v>
      </c>
    </row>
    <row r="5" spans="1:3">
      <c r="B5" s="12" t="s">
        <v>3</v>
      </c>
      <c r="C5" s="22">
        <v>360000</v>
      </c>
    </row>
    <row r="6" spans="1:3">
      <c r="B6" s="11" t="s">
        <v>4</v>
      </c>
      <c r="C6" s="22">
        <f>855000-20000</f>
        <v>835000</v>
      </c>
    </row>
    <row r="7" spans="1:3">
      <c r="B7" s="12" t="s">
        <v>5</v>
      </c>
      <c r="C7" s="22">
        <v>0</v>
      </c>
    </row>
    <row r="8" spans="1:3">
      <c r="B8" s="21"/>
      <c r="C8" s="22">
        <f>SUM(C3:C7)</f>
        <v>3114640</v>
      </c>
    </row>
    <row r="9" spans="1:3">
      <c r="B9" s="11"/>
      <c r="C9" s="24"/>
    </row>
    <row r="10" spans="1:3">
      <c r="B10" s="1" t="s">
        <v>6</v>
      </c>
      <c r="C10" s="24"/>
    </row>
    <row r="11" spans="1:3">
      <c r="B11" s="12" t="s">
        <v>7</v>
      </c>
      <c r="C11" s="25">
        <v>35000</v>
      </c>
    </row>
    <row r="12" spans="1:3">
      <c r="B12" s="12" t="s">
        <v>8</v>
      </c>
      <c r="C12" s="22">
        <f>SUM(C58)</f>
        <v>9000</v>
      </c>
    </row>
    <row r="13" spans="1:3">
      <c r="B13" s="12" t="s">
        <v>9</v>
      </c>
      <c r="C13" s="25">
        <v>2500</v>
      </c>
    </row>
    <row r="14" spans="1:3">
      <c r="B14" s="3" t="s">
        <v>10</v>
      </c>
      <c r="C14" s="22">
        <f>SUM(C66)</f>
        <v>175255</v>
      </c>
    </row>
    <row r="15" spans="1:3">
      <c r="B15" s="3" t="s">
        <v>11</v>
      </c>
      <c r="C15" s="22">
        <f>SUM(C74)</f>
        <v>369000</v>
      </c>
    </row>
    <row r="16" spans="1:3">
      <c r="B16" s="3" t="s">
        <v>12</v>
      </c>
      <c r="C16" s="22">
        <f>SUM(C78)</f>
        <v>10000</v>
      </c>
    </row>
    <row r="17" spans="2:3">
      <c r="B17" s="3" t="s">
        <v>13</v>
      </c>
      <c r="C17" s="22">
        <f>SUM(C81:C84)</f>
        <v>10863</v>
      </c>
    </row>
    <row r="18" spans="2:3">
      <c r="B18" s="3" t="s">
        <v>14</v>
      </c>
      <c r="C18" s="22">
        <f>SUM(C98)</f>
        <v>259000</v>
      </c>
    </row>
    <row r="19" spans="2:3">
      <c r="B19" s="3" t="s">
        <v>15</v>
      </c>
      <c r="C19" s="22">
        <f>SUM(C103)</f>
        <v>134000</v>
      </c>
    </row>
    <row r="20" spans="2:3">
      <c r="B20" s="12" t="s">
        <v>16</v>
      </c>
      <c r="C20" s="25">
        <v>30000</v>
      </c>
    </row>
    <row r="21" spans="2:3">
      <c r="B21" s="12" t="s">
        <v>17</v>
      </c>
      <c r="C21" s="25">
        <f>8906.72+10197.12+3962+25107+7778.28</f>
        <v>55951.119999999995</v>
      </c>
    </row>
    <row r="22" spans="2:3">
      <c r="B22" s="3" t="s">
        <v>18</v>
      </c>
      <c r="C22" s="22">
        <f>SUM(C108)</f>
        <v>47500</v>
      </c>
    </row>
    <row r="23" spans="2:3">
      <c r="B23" s="12" t="s">
        <v>19</v>
      </c>
      <c r="C23" s="25">
        <v>13000</v>
      </c>
    </row>
    <row r="24" spans="2:3">
      <c r="B24" s="12" t="s">
        <v>20</v>
      </c>
      <c r="C24" s="25">
        <v>23000</v>
      </c>
    </row>
    <row r="25" spans="2:3">
      <c r="B25" s="12" t="s">
        <v>21</v>
      </c>
      <c r="C25" s="25">
        <v>10000</v>
      </c>
    </row>
    <row r="26" spans="2:3">
      <c r="B26" s="3" t="s">
        <v>22</v>
      </c>
      <c r="C26" s="22">
        <f>SUM(C113)</f>
        <v>325959.58000000007</v>
      </c>
    </row>
    <row r="27" spans="2:3">
      <c r="B27" s="3" t="s">
        <v>23</v>
      </c>
      <c r="C27" s="26">
        <f>SUM(C125)</f>
        <v>1104558</v>
      </c>
    </row>
    <row r="28" spans="2:3">
      <c r="B28" s="3" t="s">
        <v>24</v>
      </c>
      <c r="C28" s="26">
        <f>SUM(C130)</f>
        <v>298500</v>
      </c>
    </row>
    <row r="29" spans="2:3">
      <c r="B29" s="12" t="s">
        <v>25</v>
      </c>
      <c r="C29" s="25">
        <v>2500</v>
      </c>
    </row>
    <row r="30" spans="2:3">
      <c r="B30" s="12" t="s">
        <v>26</v>
      </c>
      <c r="C30" s="25">
        <v>0</v>
      </c>
    </row>
    <row r="31" spans="2:3">
      <c r="B31" s="12" t="s">
        <v>27</v>
      </c>
      <c r="C31" s="25">
        <v>35000</v>
      </c>
    </row>
    <row r="32" spans="2:3">
      <c r="B32" s="12" t="s">
        <v>28</v>
      </c>
      <c r="C32" s="25">
        <v>28488.5</v>
      </c>
    </row>
    <row r="33" spans="2:3">
      <c r="B33" s="12" t="s">
        <v>29</v>
      </c>
      <c r="C33" s="25">
        <f>11022.07+23107.5+7646.6</f>
        <v>41776.17</v>
      </c>
    </row>
    <row r="34" spans="2:3">
      <c r="B34" s="12" t="s">
        <v>30</v>
      </c>
      <c r="C34" s="25">
        <f>5860.62+8594.82+4533.1</f>
        <v>18988.54</v>
      </c>
    </row>
    <row r="35" spans="2:3">
      <c r="B35" s="12" t="s">
        <v>31</v>
      </c>
      <c r="C35" s="25">
        <v>13000</v>
      </c>
    </row>
    <row r="36" spans="2:3">
      <c r="B36" s="3" t="s">
        <v>32</v>
      </c>
      <c r="C36" s="25">
        <v>8000</v>
      </c>
    </row>
    <row r="37" spans="2:3">
      <c r="B37" s="12" t="s">
        <v>33</v>
      </c>
      <c r="C37" s="25">
        <v>25000</v>
      </c>
    </row>
    <row r="38" spans="2:3">
      <c r="B38" s="12" t="s">
        <v>34</v>
      </c>
      <c r="C38" s="22">
        <v>17000</v>
      </c>
    </row>
    <row r="39" spans="2:3">
      <c r="B39" s="3" t="s">
        <v>35</v>
      </c>
      <c r="C39" s="25">
        <v>1500</v>
      </c>
    </row>
    <row r="40" spans="2:3">
      <c r="B40" s="12" t="s">
        <v>36</v>
      </c>
      <c r="C40" s="25">
        <v>1500</v>
      </c>
    </row>
    <row r="41" spans="2:3" ht="16" thickBot="1">
      <c r="B41" s="3" t="s">
        <v>37</v>
      </c>
      <c r="C41" s="27">
        <v>0</v>
      </c>
    </row>
    <row r="42" spans="2:3" ht="16" thickBot="1">
      <c r="B42" s="4" t="s">
        <v>38</v>
      </c>
      <c r="C42" s="28">
        <f>SUM(C11:C41)</f>
        <v>3105839.91</v>
      </c>
    </row>
    <row r="43" spans="2:3" s="19" customFormat="1" ht="16" thickBot="1">
      <c r="B43" s="18"/>
      <c r="C43" s="24"/>
    </row>
    <row r="44" spans="2:3" ht="16" thickBot="1">
      <c r="B44" s="4" t="s">
        <v>39</v>
      </c>
      <c r="C44" s="28">
        <f>SUM(C8)</f>
        <v>3114640</v>
      </c>
    </row>
    <row r="45" spans="2:3" s="19" customFormat="1" ht="16" thickBot="1">
      <c r="B45" s="20"/>
      <c r="C45" s="24"/>
    </row>
    <row r="46" spans="2:3" ht="16" thickBot="1">
      <c r="B46" s="5" t="s">
        <v>40</v>
      </c>
      <c r="C46" s="28">
        <f>SUM(C42)</f>
        <v>3105839.91</v>
      </c>
    </row>
    <row r="47" spans="2:3" s="19" customFormat="1" ht="16" thickBot="1">
      <c r="B47" s="20"/>
      <c r="C47" s="24"/>
    </row>
    <row r="48" spans="2:3" ht="16" thickBot="1">
      <c r="B48" s="5" t="s">
        <v>41</v>
      </c>
      <c r="C48" s="28">
        <f>SUM(C44-C46)</f>
        <v>8800.089999999851</v>
      </c>
    </row>
    <row r="49" spans="2:3">
      <c r="B49" s="5"/>
      <c r="C49" s="24"/>
    </row>
    <row r="50" spans="2:3">
      <c r="B50" s="6" t="s">
        <v>42</v>
      </c>
      <c r="C50" s="24"/>
    </row>
    <row r="51" spans="2:3">
      <c r="B51" s="14" t="s">
        <v>21</v>
      </c>
      <c r="C51" s="25">
        <v>20000</v>
      </c>
    </row>
    <row r="52" spans="2:3" ht="16" thickBot="1">
      <c r="B52" s="14" t="s">
        <v>43</v>
      </c>
      <c r="C52" s="29">
        <v>20000</v>
      </c>
    </row>
    <row r="53" spans="2:3" ht="16" thickBot="1">
      <c r="B53" s="5" t="s">
        <v>38</v>
      </c>
      <c r="C53" s="28">
        <f>SUM(C51:C52)</f>
        <v>40000</v>
      </c>
    </row>
    <row r="54" spans="2:3">
      <c r="B54" s="5"/>
      <c r="C54" s="24"/>
    </row>
    <row r="55" spans="2:3">
      <c r="B55" s="6" t="s">
        <v>44</v>
      </c>
      <c r="C55" s="24"/>
    </row>
    <row r="56" spans="2:3">
      <c r="B56" s="14" t="s">
        <v>45</v>
      </c>
      <c r="C56" s="22">
        <v>4000</v>
      </c>
    </row>
    <row r="57" spans="2:3" ht="16" thickBot="1">
      <c r="B57" s="15" t="s">
        <v>46</v>
      </c>
      <c r="C57" s="29">
        <v>5000</v>
      </c>
    </row>
    <row r="58" spans="2:3" ht="16" thickBot="1">
      <c r="B58" s="5" t="s">
        <v>38</v>
      </c>
      <c r="C58" s="28">
        <f>SUM(C56:C57)</f>
        <v>9000</v>
      </c>
    </row>
    <row r="59" spans="2:3">
      <c r="B59" s="14"/>
      <c r="C59" s="24"/>
    </row>
    <row r="60" spans="2:3">
      <c r="B60" s="6" t="s">
        <v>47</v>
      </c>
      <c r="C60" s="24"/>
    </row>
    <row r="61" spans="2:3">
      <c r="B61" s="14" t="s">
        <v>48</v>
      </c>
      <c r="C61" s="25">
        <v>35051</v>
      </c>
    </row>
    <row r="62" spans="2:3">
      <c r="B62" s="14" t="s">
        <v>49</v>
      </c>
      <c r="C62" s="25">
        <v>35051</v>
      </c>
    </row>
    <row r="63" spans="2:3">
      <c r="B63" s="14" t="s">
        <v>50</v>
      </c>
      <c r="C63" s="25">
        <v>35051</v>
      </c>
    </row>
    <row r="64" spans="2:3">
      <c r="B64" s="14" t="s">
        <v>51</v>
      </c>
      <c r="C64" s="25">
        <v>35051</v>
      </c>
    </row>
    <row r="65" spans="2:3" ht="16" thickBot="1">
      <c r="B65" s="14" t="s">
        <v>52</v>
      </c>
      <c r="C65" s="25">
        <v>35051</v>
      </c>
    </row>
    <row r="66" spans="2:3" ht="16" thickBot="1">
      <c r="B66" s="5" t="s">
        <v>38</v>
      </c>
      <c r="C66" s="28">
        <f>SUM(C61:C65)</f>
        <v>175255</v>
      </c>
    </row>
    <row r="67" spans="2:3">
      <c r="B67" s="14"/>
      <c r="C67" s="24"/>
    </row>
    <row r="68" spans="2:3">
      <c r="B68" s="6" t="s">
        <v>53</v>
      </c>
      <c r="C68" s="24"/>
    </row>
    <row r="69" spans="2:3">
      <c r="B69" s="15" t="s">
        <v>54</v>
      </c>
      <c r="C69" s="25">
        <v>122000</v>
      </c>
    </row>
    <row r="70" spans="2:3">
      <c r="B70" s="15" t="s">
        <v>55</v>
      </c>
      <c r="C70" s="25">
        <v>115000</v>
      </c>
    </row>
    <row r="71" spans="2:3">
      <c r="B71" s="15" t="s">
        <v>56</v>
      </c>
      <c r="C71" s="25">
        <v>2000</v>
      </c>
    </row>
    <row r="72" spans="2:3">
      <c r="B72" s="15" t="s">
        <v>57</v>
      </c>
      <c r="C72" s="25">
        <v>25000</v>
      </c>
    </row>
    <row r="73" spans="2:3" ht="16" thickBot="1">
      <c r="B73" s="15" t="s">
        <v>58</v>
      </c>
      <c r="C73" s="29">
        <v>105000</v>
      </c>
    </row>
    <row r="74" spans="2:3" ht="16" thickBot="1">
      <c r="B74" s="4" t="s">
        <v>38</v>
      </c>
      <c r="C74" s="28">
        <f>SUM(C69:C73)</f>
        <v>369000</v>
      </c>
    </row>
    <row r="75" spans="2:3">
      <c r="B75" s="14"/>
      <c r="C75" s="24"/>
    </row>
    <row r="76" spans="2:3">
      <c r="B76" s="6" t="s">
        <v>59</v>
      </c>
      <c r="C76" s="24"/>
    </row>
    <row r="77" spans="2:3" ht="16" thickBot="1">
      <c r="B77" s="14" t="s">
        <v>60</v>
      </c>
      <c r="C77" s="29">
        <v>10000</v>
      </c>
    </row>
    <row r="78" spans="2:3" ht="16" thickBot="1">
      <c r="B78" s="5" t="s">
        <v>38</v>
      </c>
      <c r="C78" s="30">
        <f>C77</f>
        <v>10000</v>
      </c>
    </row>
    <row r="79" spans="2:3">
      <c r="B79" s="14"/>
      <c r="C79" s="24"/>
    </row>
    <row r="80" spans="2:3">
      <c r="B80" s="6" t="s">
        <v>61</v>
      </c>
      <c r="C80" s="24"/>
    </row>
    <row r="81" spans="2:3">
      <c r="B81" s="14" t="s">
        <v>62</v>
      </c>
      <c r="C81" s="25">
        <v>2400</v>
      </c>
    </row>
    <row r="82" spans="2:3">
      <c r="B82" s="14" t="s">
        <v>63</v>
      </c>
      <c r="C82" s="25">
        <v>1500</v>
      </c>
    </row>
    <row r="83" spans="2:3">
      <c r="B83" s="14" t="s">
        <v>64</v>
      </c>
      <c r="C83" s="25">
        <v>3463</v>
      </c>
    </row>
    <row r="84" spans="2:3" ht="16" thickBot="1">
      <c r="B84" s="14" t="s">
        <v>65</v>
      </c>
      <c r="C84" s="29">
        <v>3500</v>
      </c>
    </row>
    <row r="85" spans="2:3" ht="16" thickBot="1">
      <c r="B85" s="5" t="s">
        <v>38</v>
      </c>
      <c r="C85" s="28">
        <f>SUM(C81:C84)</f>
        <v>10863</v>
      </c>
    </row>
    <row r="86" spans="2:3">
      <c r="B86" s="5"/>
      <c r="C86" s="24"/>
    </row>
    <row r="87" spans="2:3">
      <c r="B87" s="14"/>
      <c r="C87" s="24"/>
    </row>
    <row r="88" spans="2:3">
      <c r="B88" s="6" t="s">
        <v>66</v>
      </c>
      <c r="C88" s="24"/>
    </row>
    <row r="89" spans="2:3">
      <c r="B89" s="14" t="s">
        <v>67</v>
      </c>
      <c r="C89" s="25">
        <v>30000</v>
      </c>
    </row>
    <row r="90" spans="2:3">
      <c r="B90" s="14" t="s">
        <v>68</v>
      </c>
      <c r="C90" s="25">
        <v>30000</v>
      </c>
    </row>
    <row r="91" spans="2:3">
      <c r="B91" s="14" t="s">
        <v>69</v>
      </c>
      <c r="C91" s="25">
        <v>30000</v>
      </c>
    </row>
    <row r="92" spans="2:3">
      <c r="B92" s="14" t="s">
        <v>70</v>
      </c>
      <c r="C92" s="25">
        <v>30000</v>
      </c>
    </row>
    <row r="93" spans="2:3">
      <c r="B93" s="14" t="s">
        <v>71</v>
      </c>
      <c r="C93" s="25">
        <v>30000</v>
      </c>
    </row>
    <row r="94" spans="2:3">
      <c r="B94" s="14" t="s">
        <v>72</v>
      </c>
      <c r="C94" s="25">
        <v>24000</v>
      </c>
    </row>
    <row r="95" spans="2:3">
      <c r="B95" s="15" t="s">
        <v>73</v>
      </c>
      <c r="C95" s="25">
        <v>5000</v>
      </c>
    </row>
    <row r="96" spans="2:3">
      <c r="B96" s="15" t="s">
        <v>74</v>
      </c>
      <c r="C96" s="25">
        <v>50000</v>
      </c>
    </row>
    <row r="97" spans="2:3" ht="16" thickBot="1">
      <c r="B97" s="15" t="s">
        <v>75</v>
      </c>
      <c r="C97" s="29">
        <v>30000</v>
      </c>
    </row>
    <row r="98" spans="2:3" ht="16" thickBot="1">
      <c r="B98" s="4" t="s">
        <v>38</v>
      </c>
      <c r="C98" s="28">
        <f>SUM(C89:C97)</f>
        <v>259000</v>
      </c>
    </row>
    <row r="99" spans="2:3">
      <c r="B99" s="14"/>
      <c r="C99" s="24"/>
    </row>
    <row r="100" spans="2:3">
      <c r="B100" s="6" t="s">
        <v>76</v>
      </c>
      <c r="C100" s="24"/>
    </row>
    <row r="101" spans="2:3">
      <c r="B101" s="14" t="s">
        <v>77</v>
      </c>
      <c r="C101" s="25">
        <v>14000</v>
      </c>
    </row>
    <row r="102" spans="2:3" ht="16" thickBot="1">
      <c r="B102" s="14" t="s">
        <v>78</v>
      </c>
      <c r="C102" s="29">
        <v>120000</v>
      </c>
    </row>
    <row r="103" spans="2:3" ht="16" thickBot="1">
      <c r="B103" s="5" t="s">
        <v>38</v>
      </c>
      <c r="C103" s="28">
        <f>SUM(C101:C102)</f>
        <v>134000</v>
      </c>
    </row>
    <row r="104" spans="2:3">
      <c r="B104" s="14"/>
      <c r="C104" s="24"/>
    </row>
    <row r="105" spans="2:3">
      <c r="B105" s="6" t="s">
        <v>79</v>
      </c>
      <c r="C105" s="24"/>
    </row>
    <row r="106" spans="2:3">
      <c r="B106" s="14" t="s">
        <v>80</v>
      </c>
      <c r="C106" s="25">
        <v>7500</v>
      </c>
    </row>
    <row r="107" spans="2:3" ht="16" thickBot="1">
      <c r="B107" s="14" t="s">
        <v>81</v>
      </c>
      <c r="C107" s="29">
        <v>40000</v>
      </c>
    </row>
    <row r="108" spans="2:3" ht="16" thickBot="1">
      <c r="B108" s="5" t="s">
        <v>38</v>
      </c>
      <c r="C108" s="28">
        <f>SUM(C106:C107)</f>
        <v>47500</v>
      </c>
    </row>
    <row r="109" spans="2:3">
      <c r="B109" s="14"/>
      <c r="C109" s="24"/>
    </row>
    <row r="110" spans="2:3">
      <c r="B110" s="6" t="s">
        <v>82</v>
      </c>
      <c r="C110" s="24"/>
    </row>
    <row r="111" spans="2:3">
      <c r="B111" s="14" t="s">
        <v>83</v>
      </c>
      <c r="C111" s="25">
        <f>(61534.2-C72)+(47149.96-C94)+(88986.56-C116)+(49778.56-C129)+59863.69+53479.51+(45999.98-C112)+83739.96+(51427.16-C122)</f>
        <v>277959.58000000007</v>
      </c>
    </row>
    <row r="112" spans="2:3" ht="16" thickBot="1">
      <c r="B112" s="14" t="s">
        <v>84</v>
      </c>
      <c r="C112" s="31">
        <f>49743.2-1743.2</f>
        <v>48000</v>
      </c>
    </row>
    <row r="113" spans="2:3" ht="16" thickBot="1">
      <c r="B113" s="5" t="s">
        <v>38</v>
      </c>
      <c r="C113" s="28">
        <f>SUM(C111:C112)</f>
        <v>325959.58000000007</v>
      </c>
    </row>
    <row r="114" spans="2:3">
      <c r="B114" s="5"/>
      <c r="C114" s="24"/>
    </row>
    <row r="115" spans="2:3">
      <c r="B115" s="7" t="s">
        <v>85</v>
      </c>
      <c r="C115" s="24"/>
    </row>
    <row r="116" spans="2:3">
      <c r="B116" s="14" t="s">
        <v>86</v>
      </c>
      <c r="C116" s="8">
        <v>75000</v>
      </c>
    </row>
    <row r="117" spans="2:3">
      <c r="B117" s="14" t="s">
        <v>87</v>
      </c>
      <c r="C117" s="8">
        <f>44183-33125</f>
        <v>11058</v>
      </c>
    </row>
    <row r="118" spans="2:3">
      <c r="B118" s="14" t="s">
        <v>88</v>
      </c>
      <c r="C118" s="8">
        <v>20000</v>
      </c>
    </row>
    <row r="119" spans="2:3">
      <c r="B119" s="14" t="s">
        <v>89</v>
      </c>
      <c r="C119" s="8">
        <v>30000</v>
      </c>
    </row>
    <row r="120" spans="2:3">
      <c r="B120" s="16" t="s">
        <v>90</v>
      </c>
      <c r="C120" s="8">
        <v>15000</v>
      </c>
    </row>
    <row r="121" spans="2:3">
      <c r="B121" s="16" t="s">
        <v>91</v>
      </c>
      <c r="C121" s="8">
        <v>160000</v>
      </c>
    </row>
    <row r="122" spans="2:3">
      <c r="B122" s="17" t="s">
        <v>92</v>
      </c>
      <c r="C122" s="8">
        <v>63500</v>
      </c>
    </row>
    <row r="123" spans="2:3">
      <c r="B123" s="9" t="s">
        <v>93</v>
      </c>
      <c r="C123" s="33">
        <v>730000</v>
      </c>
    </row>
    <row r="124" spans="2:3" ht="16" thickBot="1">
      <c r="B124" s="9" t="s">
        <v>94</v>
      </c>
      <c r="C124" s="10"/>
    </row>
    <row r="125" spans="2:3" ht="16" thickBot="1">
      <c r="B125" s="5" t="s">
        <v>38</v>
      </c>
      <c r="C125" s="32">
        <f>SUM(C116:C124)</f>
        <v>1104558</v>
      </c>
    </row>
    <row r="126" spans="2:3">
      <c r="B126" s="5"/>
      <c r="C126" s="24"/>
    </row>
    <row r="127" spans="2:3">
      <c r="B127" s="7" t="s">
        <v>95</v>
      </c>
      <c r="C127" s="24"/>
    </row>
    <row r="128" spans="2:3">
      <c r="B128" s="9" t="s">
        <v>96</v>
      </c>
      <c r="C128" s="34">
        <v>270000</v>
      </c>
    </row>
    <row r="129" spans="2:3" ht="16" thickBot="1">
      <c r="B129" s="16" t="s">
        <v>97</v>
      </c>
      <c r="C129" s="10">
        <v>28500</v>
      </c>
    </row>
    <row r="130" spans="2:3" ht="16" thickBot="1">
      <c r="B130" s="5" t="s">
        <v>38</v>
      </c>
      <c r="C130" s="32">
        <f>SUM(C128:C129)</f>
        <v>298500</v>
      </c>
    </row>
    <row r="131" spans="2:3">
      <c r="B131" s="13"/>
    </row>
    <row r="132" spans="2:3">
      <c r="B132" s="13"/>
    </row>
    <row r="133" spans="2:3">
      <c r="B133" s="13"/>
    </row>
    <row r="134" spans="2:3">
      <c r="B134" s="13"/>
    </row>
    <row r="135" spans="2:3">
      <c r="B135" s="13"/>
    </row>
    <row r="136" spans="2:3">
      <c r="B136" s="13"/>
    </row>
    <row r="137" spans="2:3">
      <c r="B137" s="13"/>
    </row>
    <row r="138" spans="2:3">
      <c r="B138" s="13"/>
    </row>
    <row r="139" spans="2:3">
      <c r="B139" s="13"/>
    </row>
    <row r="140" spans="2:3">
      <c r="B140" s="13"/>
    </row>
    <row r="141" spans="2:3">
      <c r="B141" s="13"/>
    </row>
    <row r="142" spans="2:3">
      <c r="B142" s="13"/>
    </row>
    <row r="143" spans="2:3">
      <c r="B143" s="13"/>
    </row>
    <row r="144" spans="2:3">
      <c r="B144" s="13"/>
    </row>
    <row r="145" spans="2:2">
      <c r="B145" s="13"/>
    </row>
    <row r="146" spans="2:2">
      <c r="B146" s="13"/>
    </row>
    <row r="147" spans="2:2">
      <c r="B147" s="13"/>
    </row>
    <row r="148" spans="2:2">
      <c r="B148" s="13"/>
    </row>
    <row r="149" spans="2:2">
      <c r="B149" s="13"/>
    </row>
    <row r="150" spans="2:2">
      <c r="B150" s="13"/>
    </row>
    <row r="151" spans="2:2">
      <c r="B151" s="13"/>
    </row>
    <row r="152" spans="2:2">
      <c r="B152" s="13"/>
    </row>
    <row r="153" spans="2:2">
      <c r="B153" s="13"/>
    </row>
    <row r="154" spans="2:2">
      <c r="B154" s="13"/>
    </row>
    <row r="155" spans="2:2">
      <c r="B155" s="13"/>
    </row>
  </sheetData>
  <phoneticPr fontId="12" type="noConversion"/>
  <pageMargins left="0.75000000000000011" right="0.75000000000000011" top="0" bottom="0" header="0" footer="0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Yfs</dc:creator>
  <cp:lastModifiedBy>Hamid Osman</cp:lastModifiedBy>
  <cp:lastPrinted>2016-07-12T20:33:42Z</cp:lastPrinted>
  <dcterms:created xsi:type="dcterms:W3CDTF">2016-07-12T20:15:24Z</dcterms:created>
  <dcterms:modified xsi:type="dcterms:W3CDTF">2017-07-21T18:03:04Z</dcterms:modified>
</cp:coreProperties>
</file>